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</sheets>
  <definedNames>
    <definedName name="OLE_LINK3" localSheetId="0">Лист1!$A$5</definedName>
    <definedName name="OLE_LINK4" localSheetId="0">Лист1!#REF!</definedName>
    <definedName name="Print_Titles" localSheetId="0">Лист1!$9:$9</definedName>
    <definedName name="_xlnm.Print_Titles" localSheetId="0">Лист1!$9:$9</definedName>
    <definedName name="_xlnm.Print_Area" localSheetId="0">Лист1!$A$1:$E$24</definedName>
  </definedNames>
  <calcPr calcId="125725"/>
</workbook>
</file>

<file path=xl/calcChain.xml><?xml version="1.0" encoding="utf-8"?>
<calcChain xmlns="http://schemas.openxmlformats.org/spreadsheetml/2006/main">
  <c r="C64" i="1"/>
  <c r="C65" s="1"/>
  <c r="C57"/>
  <c r="C47"/>
  <c r="C51" s="1"/>
  <c r="D51" s="1"/>
  <c r="D45"/>
  <c r="C45"/>
  <c r="D27"/>
  <c r="E26"/>
  <c r="D26"/>
  <c r="C26"/>
  <c r="C27" s="1"/>
  <c r="E25"/>
  <c r="E27" s="1"/>
  <c r="D25"/>
  <c r="C25"/>
  <c r="E21"/>
  <c r="D21"/>
  <c r="D20" s="1"/>
  <c r="D19" s="1"/>
  <c r="C21"/>
  <c r="E20"/>
  <c r="C20"/>
  <c r="C19" s="1"/>
  <c r="E19"/>
  <c r="E18"/>
  <c r="D17"/>
  <c r="I15"/>
  <c r="E15"/>
  <c r="D15"/>
  <c r="C15"/>
  <c r="C14"/>
  <c r="C17" s="1"/>
  <c r="E13"/>
  <c r="D13"/>
  <c r="C13"/>
  <c r="E10"/>
  <c r="D10"/>
  <c r="C10"/>
  <c r="D16" l="1"/>
  <c r="D22" s="1"/>
  <c r="C18"/>
  <c r="C16" s="1"/>
  <c r="C22" s="1"/>
  <c r="C67"/>
  <c r="D18"/>
  <c r="E17"/>
  <c r="E16" s="1"/>
  <c r="E22" s="1"/>
</calcChain>
</file>

<file path=xl/sharedStrings.xml><?xml version="1.0" encoding="utf-8"?>
<sst xmlns="http://schemas.openxmlformats.org/spreadsheetml/2006/main" count="37" uniqueCount="37">
  <si>
    <t>Приложение 1 
к муниципальному правовому акту города Владивостока 
от __________ №______</t>
  </si>
  <si>
    <t xml:space="preserve">«Приложение 1  
к муниципальному правовому акту города Владивостока 
от 17.12.2024 № 145-МПА 
</t>
  </si>
  <si>
    <t xml:space="preserve">                 
</t>
  </si>
  <si>
    <t>Источники 
внутреннего финансирования дефицита бюджета Владивостокского городского округа на 2025 год и
 плановый период 2026 и 2027 годов</t>
  </si>
  <si>
    <t>Код бюджетной классификации Российской Федерации</t>
  </si>
  <si>
    <t>Наименование источников</t>
  </si>
  <si>
    <t xml:space="preserve">Сумма, в рублях       </t>
  </si>
  <si>
    <t>2025 год</t>
  </si>
  <si>
    <t>2026 год</t>
  </si>
  <si>
    <t>2027 год</t>
  </si>
  <si>
    <t>952 01 02 00 00 04 0000 000</t>
  </si>
  <si>
    <t>Кредиты кредитных организаций в валюте Российской Федерации</t>
  </si>
  <si>
    <t>952 01 02 00 00 04 0000 710</t>
  </si>
  <si>
    <t>Получение кредитов от кредитных организаций бюджетами городских округов в валюте Российской Федерации</t>
  </si>
  <si>
    <t>952 01 02 00 00 04 0000 810</t>
  </si>
  <si>
    <t>Погашение бюджетами городских округов кредитов от кредитных организаций в валюте Российской Федерации</t>
  </si>
  <si>
    <t>952 01 03 01 00 00 0000 000</t>
  </si>
  <si>
    <t>Бюджетные кредиты от других бюджетов бюджетной системы Российской Федерации в валюте Российской Федерации</t>
  </si>
  <si>
    <t>952 01 03 01 00 04 0000 710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</si>
  <si>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</si>
  <si>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>952 01 03 01 00 04 0000 810</t>
  </si>
  <si>
    <t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</si>
  <si>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>952 01 05 00 00 00 0000 000</t>
  </si>
  <si>
    <t>Изменение остатков средств на счетах по учету средств бюджета</t>
  </si>
  <si>
    <t>952 01 05 02 01 04 0000 510</t>
  </si>
  <si>
    <t>Увеличение прочих остатков денежных средств бюджетов городских округов</t>
  </si>
  <si>
    <t>952 01 05 02 01 04 0000 610</t>
  </si>
  <si>
    <t>Уменьшение прочих остатков денежных средств бюджетов городских округов</t>
  </si>
  <si>
    <t>952 01 06 00 00 00 0000 000</t>
  </si>
  <si>
    <t>Иные источники внутреннего финансирования дефицитов бюджетов</t>
  </si>
  <si>
    <t>952 01 06 10 00 00 0000 000</t>
  </si>
  <si>
    <t>Операции по управлению остатками средств на единых счетах бюджетов</t>
  </si>
  <si>
    <t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</si>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</sst>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9">
    <font>
      <sz val="10"/>
      <color theme="1"/>
      <name val="Arial Cyr"/>
    </font>
    <font>
      <sz val="14"/>
      <name val="Arial Cyr"/>
    </font>
    <font>
      <sz val="13"/>
      <name val="Times New Roman"/>
    </font>
    <font>
      <sz val="18"/>
      <name val="Times New Roman"/>
    </font>
    <font>
      <sz val="18"/>
      <name val="Arial Cyr"/>
    </font>
    <font>
      <sz val="14"/>
      <name val="Times New Roman"/>
    </font>
    <font>
      <sz val="16"/>
      <name val="Times New Roman"/>
    </font>
    <font>
      <sz val="12"/>
      <name val="Arial Cyr"/>
    </font>
    <font>
      <sz val="1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 indent="9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164" fontId="6" fillId="2" borderId="9" xfId="0" applyNumberFormat="1" applyFont="1" applyFill="1" applyBorder="1" applyAlignment="1">
      <alignment horizontal="right" vertical="top" wrapText="1"/>
    </xf>
    <xf numFmtId="49" fontId="6" fillId="2" borderId="9" xfId="0" applyNumberFormat="1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top" wrapText="1"/>
    </xf>
    <xf numFmtId="164" fontId="1" fillId="0" borderId="0" xfId="0" applyNumberFormat="1" applyFont="1"/>
    <xf numFmtId="49" fontId="6" fillId="0" borderId="9" xfId="0" applyNumberFormat="1" applyFont="1" applyBorder="1" applyAlignment="1">
      <alignment vertical="top" wrapText="1"/>
    </xf>
    <xf numFmtId="164" fontId="6" fillId="0" borderId="9" xfId="0" applyNumberFormat="1" applyFont="1" applyBorder="1" applyAlignment="1">
      <alignment horizontal="right" vertical="top" wrapText="1"/>
    </xf>
    <xf numFmtId="0" fontId="0" fillId="0" borderId="0" xfId="0" applyAlignment="1">
      <alignment vertical="top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justify" vertical="top" wrapText="1"/>
    </xf>
    <xf numFmtId="164" fontId="6" fillId="0" borderId="10" xfId="0" applyNumberFormat="1" applyFont="1" applyBorder="1" applyAlignment="1">
      <alignment horizontal="right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164" fontId="6" fillId="0" borderId="0" xfId="0" applyNumberFormat="1" applyFont="1" applyAlignment="1">
      <alignment horizontal="right" vertical="top" wrapText="1"/>
    </xf>
    <xf numFmtId="0" fontId="1" fillId="3" borderId="11" xfId="0" applyFont="1" applyFill="1" applyBorder="1"/>
    <xf numFmtId="4" fontId="7" fillId="3" borderId="11" xfId="0" applyNumberFormat="1" applyFont="1" applyFill="1" applyBorder="1"/>
    <xf numFmtId="0" fontId="1" fillId="4" borderId="9" xfId="0" applyFont="1" applyFill="1" applyBorder="1"/>
    <xf numFmtId="4" fontId="7" fillId="4" borderId="9" xfId="0" applyNumberFormat="1" applyFont="1" applyFill="1" applyBorder="1"/>
    <xf numFmtId="4" fontId="1" fillId="5" borderId="0" xfId="0" applyNumberFormat="1" applyFont="1" applyFill="1"/>
    <xf numFmtId="49" fontId="5" fillId="0" borderId="8" xfId="0" applyNumberFormat="1" applyFont="1" applyBorder="1" applyAlignment="1">
      <alignment vertical="top" wrapText="1"/>
    </xf>
    <xf numFmtId="4" fontId="1" fillId="0" borderId="0" xfId="0" applyNumberFormat="1" applyFont="1"/>
    <xf numFmtId="4" fontId="1" fillId="6" borderId="0" xfId="0" applyNumberFormat="1" applyFont="1" applyFill="1"/>
    <xf numFmtId="4" fontId="1" fillId="0" borderId="9" xfId="0" applyNumberFormat="1" applyFont="1" applyBorder="1"/>
    <xf numFmtId="164" fontId="8" fillId="2" borderId="8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67"/>
  <sheetViews>
    <sheetView tabSelected="1" view="pageBreakPreview" zoomScale="70" workbookViewId="0">
      <selection activeCell="D10" sqref="D10"/>
    </sheetView>
  </sheetViews>
  <sheetFormatPr defaultRowHeight="18" customHeight="1"/>
  <cols>
    <col min="1" max="1" width="41.42578125" style="1" customWidth="1"/>
    <col min="2" max="2" width="75.7109375" style="1" customWidth="1"/>
    <col min="3" max="5" width="26" style="1" customWidth="1"/>
    <col min="6" max="8" width="9.140625" style="1" customWidth="1"/>
    <col min="9" max="9" width="22.7109375" style="1" hidden="1" customWidth="1"/>
    <col min="10" max="257" width="9.140625" style="1" customWidth="1"/>
  </cols>
  <sheetData>
    <row r="1" spans="1:9" ht="99" customHeight="1">
      <c r="C1" s="2"/>
      <c r="D1" s="36" t="s">
        <v>0</v>
      </c>
      <c r="E1" s="36"/>
    </row>
    <row r="2" spans="1:9" ht="9.75" customHeight="1">
      <c r="C2" s="3"/>
      <c r="D2" s="4"/>
      <c r="E2" s="4"/>
    </row>
    <row r="3" spans="1:9" ht="101.25" customHeight="1">
      <c r="C3" s="3"/>
      <c r="D3" s="36" t="s">
        <v>1</v>
      </c>
      <c r="E3" s="36"/>
    </row>
    <row r="4" spans="1:9" ht="11.25" customHeight="1">
      <c r="C4" s="3" t="s">
        <v>2</v>
      </c>
      <c r="D4" s="4"/>
      <c r="E4" s="4"/>
    </row>
    <row r="5" spans="1:9" ht="74.25" customHeight="1">
      <c r="A5" s="37" t="s">
        <v>3</v>
      </c>
      <c r="B5" s="38"/>
      <c r="C5" s="38"/>
      <c r="D5" s="38"/>
      <c r="E5" s="38"/>
    </row>
    <row r="6" spans="1:9" ht="7.5" customHeight="1">
      <c r="A6" s="6"/>
      <c r="B6" s="5"/>
      <c r="C6" s="5"/>
      <c r="D6" s="5"/>
      <c r="E6" s="5"/>
    </row>
    <row r="7" spans="1:9" s="7" customFormat="1" ht="43.5" customHeight="1">
      <c r="A7" s="39" t="s">
        <v>4</v>
      </c>
      <c r="B7" s="41" t="s">
        <v>5</v>
      </c>
      <c r="C7" s="43" t="s">
        <v>6</v>
      </c>
      <c r="D7" s="44"/>
      <c r="E7" s="45"/>
    </row>
    <row r="8" spans="1:9" ht="28.5" customHeight="1">
      <c r="A8" s="40"/>
      <c r="B8" s="42"/>
      <c r="C8" s="9" t="s">
        <v>7</v>
      </c>
      <c r="D8" s="9" t="s">
        <v>8</v>
      </c>
      <c r="E8" s="9" t="s">
        <v>9</v>
      </c>
    </row>
    <row r="9" spans="1:9" s="7" customFormat="1" ht="21" customHeight="1">
      <c r="A9" s="8">
        <v>1</v>
      </c>
      <c r="B9" s="8">
        <v>2</v>
      </c>
      <c r="C9" s="8">
        <v>3</v>
      </c>
      <c r="D9" s="8">
        <v>4</v>
      </c>
      <c r="E9" s="8">
        <v>5</v>
      </c>
    </row>
    <row r="10" spans="1:9" s="7" customFormat="1" ht="45" customHeight="1">
      <c r="A10" s="10" t="s">
        <v>10</v>
      </c>
      <c r="B10" s="11" t="s">
        <v>11</v>
      </c>
      <c r="C10" s="12">
        <f>C11+C12</f>
        <v>0</v>
      </c>
      <c r="D10" s="12">
        <f>D11+D12</f>
        <v>0</v>
      </c>
      <c r="E10" s="12">
        <f>E11+E12</f>
        <v>0</v>
      </c>
    </row>
    <row r="11" spans="1:9" s="7" customFormat="1" ht="65.25" customHeight="1">
      <c r="A11" s="10" t="s">
        <v>12</v>
      </c>
      <c r="B11" s="11" t="s">
        <v>13</v>
      </c>
      <c r="C11" s="12">
        <v>0</v>
      </c>
      <c r="D11" s="12">
        <v>0</v>
      </c>
      <c r="E11" s="12">
        <v>0</v>
      </c>
    </row>
    <row r="12" spans="1:9" s="7" customFormat="1" ht="60.75" customHeight="1">
      <c r="A12" s="10" t="s">
        <v>14</v>
      </c>
      <c r="B12" s="11" t="s">
        <v>15</v>
      </c>
      <c r="C12" s="12">
        <v>0</v>
      </c>
      <c r="D12" s="12">
        <v>0</v>
      </c>
      <c r="E12" s="12">
        <v>0</v>
      </c>
    </row>
    <row r="13" spans="1:9" ht="67.5" customHeight="1">
      <c r="A13" s="13" t="s">
        <v>16</v>
      </c>
      <c r="B13" s="14" t="s">
        <v>17</v>
      </c>
      <c r="C13" s="12">
        <f>C14+C15</f>
        <v>-397400000</v>
      </c>
      <c r="D13" s="12">
        <f>D14+D15</f>
        <v>-627385000</v>
      </c>
      <c r="E13" s="12">
        <f>E14+E15</f>
        <v>-316200000</v>
      </c>
    </row>
    <row r="14" spans="1:9" ht="103.5" customHeight="1">
      <c r="A14" s="13" t="s">
        <v>18</v>
      </c>
      <c r="B14" s="14" t="s">
        <v>19</v>
      </c>
      <c r="C14" s="12">
        <f>700000000+100000000-700000000</f>
        <v>100000000</v>
      </c>
      <c r="D14" s="12">
        <v>0</v>
      </c>
      <c r="E14" s="12">
        <v>0</v>
      </c>
      <c r="I14" s="15"/>
    </row>
    <row r="15" spans="1:9" ht="106.5" customHeight="1">
      <c r="A15" s="13" t="s">
        <v>20</v>
      </c>
      <c r="B15" s="14" t="s">
        <v>21</v>
      </c>
      <c r="C15" s="12">
        <f>-700000000-495072000-2328000+700000000</f>
        <v>-497400000</v>
      </c>
      <c r="D15" s="12">
        <f>-594385000-33000000</f>
        <v>-627385000</v>
      </c>
      <c r="E15" s="12">
        <f>-282200000-34000000</f>
        <v>-316200000</v>
      </c>
      <c r="I15" s="1">
        <f>627385000-33000000</f>
        <v>594385000</v>
      </c>
    </row>
    <row r="16" spans="1:9" ht="45" customHeight="1">
      <c r="A16" s="16" t="s">
        <v>22</v>
      </c>
      <c r="B16" s="11" t="s">
        <v>23</v>
      </c>
      <c r="C16" s="17">
        <f>C17+C18</f>
        <v>234450133.53510284</v>
      </c>
      <c r="D16" s="17">
        <f>D17+D18</f>
        <v>0</v>
      </c>
      <c r="E16" s="17">
        <f>E17+E18</f>
        <v>0</v>
      </c>
    </row>
    <row r="17" spans="1:5" ht="44.25" customHeight="1">
      <c r="A17" s="10" t="s">
        <v>24</v>
      </c>
      <c r="B17" s="11" t="s">
        <v>25</v>
      </c>
      <c r="C17" s="17">
        <f>-(C25+C11+C14+C21)</f>
        <v>-36626424424.974899</v>
      </c>
      <c r="D17" s="17">
        <f>-(D25+D11+D14)</f>
        <v>-27459401900.800003</v>
      </c>
      <c r="E17" s="17">
        <f>-(E25+E11+E14)</f>
        <v>-28317204425.060001</v>
      </c>
    </row>
    <row r="18" spans="1:5" ht="45" customHeight="1">
      <c r="A18" s="10" t="s">
        <v>26</v>
      </c>
      <c r="B18" s="11" t="s">
        <v>27</v>
      </c>
      <c r="C18" s="17">
        <f>C26-C12-C15</f>
        <v>36860874558.510002</v>
      </c>
      <c r="D18" s="17">
        <f>D26-D12-D15-D21</f>
        <v>27459401900.800003</v>
      </c>
      <c r="E18" s="17">
        <f>E26-E12-E15-E21</f>
        <v>28317204425.060001</v>
      </c>
    </row>
    <row r="19" spans="1:5" ht="48" customHeight="1">
      <c r="A19" s="10" t="s">
        <v>28</v>
      </c>
      <c r="B19" s="11" t="s">
        <v>29</v>
      </c>
      <c r="C19" s="17">
        <f t="shared" ref="C19:E20" si="0">C20</f>
        <v>1200000000</v>
      </c>
      <c r="D19" s="17">
        <f t="shared" si="0"/>
        <v>-650000000</v>
      </c>
      <c r="E19" s="17">
        <f t="shared" si="0"/>
        <v>-650000000</v>
      </c>
    </row>
    <row r="20" spans="1:5" ht="42" customHeight="1">
      <c r="A20" s="16" t="s">
        <v>30</v>
      </c>
      <c r="B20" s="11" t="s">
        <v>31</v>
      </c>
      <c r="C20" s="17">
        <f t="shared" si="0"/>
        <v>1200000000</v>
      </c>
      <c r="D20" s="17">
        <f t="shared" si="0"/>
        <v>-650000000</v>
      </c>
      <c r="E20" s="17">
        <f t="shared" si="0"/>
        <v>-650000000</v>
      </c>
    </row>
    <row r="21" spans="1:5" ht="145.5" customHeight="1">
      <c r="A21" s="16" t="s">
        <v>32</v>
      </c>
      <c r="B21" s="11" t="s">
        <v>33</v>
      </c>
      <c r="C21" s="17">
        <f>600000000+200000000+400000000</f>
        <v>1200000000</v>
      </c>
      <c r="D21" s="17">
        <f>-150000000-100000000-400000000</f>
        <v>-650000000</v>
      </c>
      <c r="E21" s="17">
        <f>-550000000-100000000</f>
        <v>-650000000</v>
      </c>
    </row>
    <row r="22" spans="1:5" s="18" customFormat="1" ht="25.5" customHeight="1">
      <c r="A22" s="19"/>
      <c r="B22" s="11" t="s">
        <v>34</v>
      </c>
      <c r="C22" s="17">
        <f>C10+C13+C16+C20</f>
        <v>1037050133.5351028</v>
      </c>
      <c r="D22" s="17">
        <f>D10+D13+D16+D20</f>
        <v>-1277385000</v>
      </c>
      <c r="E22" s="17">
        <f>E10+E13+E16+E20</f>
        <v>-966200000</v>
      </c>
    </row>
    <row r="23" spans="1:5" s="18" customFormat="1" ht="18" customHeight="1">
      <c r="A23" s="20"/>
      <c r="B23" s="21"/>
      <c r="C23" s="22"/>
      <c r="D23" s="22"/>
      <c r="E23" s="22"/>
    </row>
    <row r="24" spans="1:5" s="18" customFormat="1" ht="18" customHeight="1">
      <c r="A24" s="23"/>
      <c r="B24" s="24"/>
      <c r="C24" s="25"/>
      <c r="D24" s="25"/>
      <c r="E24" s="25"/>
    </row>
    <row r="25" spans="1:5" ht="37.5" hidden="1" customHeight="1">
      <c r="B25" s="26" t="s">
        <v>35</v>
      </c>
      <c r="C25" s="27">
        <f>31443146935.2449+3439452457.02+855907065.23+45679457.27-653529.46+250000000+429843000-44897959.18+53148000-114875867.1-705632134.05-330000000+5307000</f>
        <v>35326424424.974899</v>
      </c>
      <c r="D25" s="27">
        <f>26476791362.38+1533297571.13+146770853.88-233484307.98+50000000-513973578.61</f>
        <v>27459401900.800003</v>
      </c>
      <c r="E25" s="27">
        <f>27376393520.49+473416685.15+247500000+233484307.98-13590088.56</f>
        <v>28317204425.060001</v>
      </c>
    </row>
    <row r="26" spans="1:5" ht="37.5" hidden="1" customHeight="1">
      <c r="B26" s="28" t="s">
        <v>36</v>
      </c>
      <c r="C26" s="29">
        <f>32045146935.24+3272964722.66+855907065.23+100000000+100600000+45679457.27+937867.9-653529.46+250000000+429843000-44897959.18+53148000-114875867.1-705632134.05+5307000+70000000</f>
        <v>36363474558.510002</v>
      </c>
      <c r="D26" s="29">
        <f>25731806362.38+1433297571.13+146770853.88-33000000+600000-233484307.98+50000000-913973578.61</f>
        <v>26182016900.800003</v>
      </c>
      <c r="E26" s="29">
        <f>26644393520.49+373416685.15+247500000-33000000-100200000+233484307.98-1000000-13590088.56</f>
        <v>27351004425.060001</v>
      </c>
    </row>
    <row r="27" spans="1:5" ht="84" hidden="1" customHeight="1">
      <c r="C27" s="30">
        <f>C25-C26</f>
        <v>-1037050133.5351028</v>
      </c>
      <c r="D27" s="30">
        <f>D25-D26</f>
        <v>1277385000</v>
      </c>
      <c r="E27" s="30">
        <f>E25-E26</f>
        <v>966200000</v>
      </c>
    </row>
    <row r="28" spans="1:5" ht="67.5" hidden="1" customHeight="1">
      <c r="C28" s="15"/>
    </row>
    <row r="29" spans="1:5" ht="36" hidden="1" customHeight="1">
      <c r="C29" s="15"/>
      <c r="D29" s="15"/>
      <c r="E29" s="15"/>
    </row>
    <row r="30" spans="1:5" ht="37.5" hidden="1" customHeight="1"/>
    <row r="31" spans="1:5" ht="56.25" hidden="1" customHeight="1"/>
    <row r="32" spans="1:5" ht="37.5" hidden="1" customHeight="1"/>
    <row r="33" spans="2:5" ht="56.25" hidden="1" customHeight="1"/>
    <row r="34" spans="2:5" hidden="1"/>
    <row r="35" spans="2:5" hidden="1"/>
    <row r="36" spans="2:5" hidden="1"/>
    <row r="37" spans="2:5" hidden="1"/>
    <row r="38" spans="2:5" hidden="1"/>
    <row r="39" spans="2:5" hidden="1"/>
    <row r="40" spans="2:5" hidden="1"/>
    <row r="41" spans="2:5" hidden="1">
      <c r="C41" s="15"/>
      <c r="D41" s="15"/>
      <c r="E41" s="15"/>
    </row>
    <row r="42" spans="2:5" ht="18.75" hidden="1">
      <c r="B42" s="31"/>
      <c r="C42" s="15"/>
    </row>
    <row r="43" spans="2:5" hidden="1">
      <c r="C43" s="15"/>
      <c r="D43" s="15"/>
      <c r="E43" s="15"/>
    </row>
    <row r="44" spans="2:5" ht="18" hidden="1" customHeight="1"/>
    <row r="45" spans="2:5" hidden="1">
      <c r="B45" s="32">
        <v>598000000</v>
      </c>
      <c r="C45" s="32">
        <f>-1200000000</f>
        <v>-1200000000</v>
      </c>
      <c r="D45" s="15">
        <f>B45+C45</f>
        <v>-602000000</v>
      </c>
    </row>
    <row r="46" spans="2:5" hidden="1">
      <c r="B46" s="32"/>
      <c r="C46" s="33">
        <v>-450000000</v>
      </c>
    </row>
    <row r="47" spans="2:5" hidden="1">
      <c r="B47" s="32"/>
      <c r="C47" s="34">
        <f>C45-C46</f>
        <v>-750000000</v>
      </c>
    </row>
    <row r="48" spans="2:5" hidden="1">
      <c r="C48" s="33">
        <v>200000000</v>
      </c>
    </row>
    <row r="49" spans="2:4" hidden="1">
      <c r="C49" s="33">
        <v>72381992.620000005</v>
      </c>
    </row>
    <row r="50" spans="2:4" hidden="1">
      <c r="C50" s="33">
        <v>11130273.02</v>
      </c>
    </row>
    <row r="51" spans="2:4" hidden="1">
      <c r="B51" s="32">
        <v>598000000</v>
      </c>
      <c r="C51" s="32">
        <f>C47-C48-C49-C50</f>
        <v>-1033512265.64</v>
      </c>
      <c r="D51" s="32">
        <f>B51+C51</f>
        <v>-435512265.63999999</v>
      </c>
    </row>
    <row r="52" spans="2:4" ht="18" hidden="1" customHeight="1"/>
    <row r="53" spans="2:4" hidden="1">
      <c r="C53" s="15">
        <v>800000000</v>
      </c>
    </row>
    <row r="54" spans="2:4" hidden="1">
      <c r="C54" s="15">
        <v>150000000</v>
      </c>
    </row>
    <row r="55" spans="2:4" hidden="1">
      <c r="C55" s="15">
        <v>72381992.620000005</v>
      </c>
    </row>
    <row r="56" spans="2:4" ht="18" hidden="1" customHeight="1">
      <c r="C56" s="33">
        <v>11130273.02</v>
      </c>
    </row>
    <row r="57" spans="2:4" hidden="1">
      <c r="C57" s="15">
        <f>C53+C54+C55+C56</f>
        <v>1033512265.64</v>
      </c>
    </row>
    <row r="58" spans="2:4" ht="18" hidden="1" customHeight="1"/>
    <row r="59" spans="2:4" ht="18" hidden="1" customHeight="1">
      <c r="C59" s="32"/>
    </row>
    <row r="60" spans="2:4" ht="18" hidden="1" customHeight="1"/>
    <row r="61" spans="2:4" ht="18" hidden="1" customHeight="1"/>
    <row r="62" spans="2:4" ht="18" hidden="1" customHeight="1"/>
    <row r="63" spans="2:4" ht="18" hidden="1" customHeight="1"/>
    <row r="64" spans="2:4" ht="18" hidden="1" customHeight="1">
      <c r="C64" s="35">
        <f>-700000000-598000000</f>
        <v>-1298000000</v>
      </c>
    </row>
    <row r="65" spans="3:3" ht="18" hidden="1" customHeight="1">
      <c r="C65" s="15">
        <f>C64-C15</f>
        <v>-800600000</v>
      </c>
    </row>
    <row r="66" spans="3:3" ht="18" hidden="1" customHeight="1"/>
    <row r="67" spans="3:3" ht="18" hidden="1" customHeight="1">
      <c r="C67" s="15">
        <f>C64-C65</f>
        <v>-497400000</v>
      </c>
    </row>
  </sheetData>
  <mergeCells count="6">
    <mergeCell ref="D1:E1"/>
    <mergeCell ref="D3:E3"/>
    <mergeCell ref="A5:E5"/>
    <mergeCell ref="A7:A8"/>
    <mergeCell ref="B7:B8"/>
    <mergeCell ref="C7:E7"/>
  </mergeCells>
  <pageMargins left="0.78740157480314965" right="0.78740157480314965" top="0.98425196850393704" bottom="0.59055118110236227" header="0.19685039370078741" footer="0.15748031496062992"/>
  <pageSetup paperSize="9" scale="67" fitToHeight="0" orientation="landscape" useFirstPageNumber="1" r:id="rId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Лист1!OLE_LINK3</vt:lpstr>
      <vt:lpstr>Лист1!Print_Titles</vt:lpstr>
      <vt:lpstr>Лист1!Заголовки_для_печати</vt:lpstr>
      <vt:lpstr>Лист1!Область_печати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vahteeva_2</cp:lastModifiedBy>
  <cp:revision>39</cp:revision>
  <cp:lastPrinted>2025-12-05T00:57:20Z</cp:lastPrinted>
  <dcterms:created xsi:type="dcterms:W3CDTF">2005-08-18T04:46:00Z</dcterms:created>
  <dcterms:modified xsi:type="dcterms:W3CDTF">2025-12-05T00:57:26Z</dcterms:modified>
  <cp:version>786432</cp:version>
</cp:coreProperties>
</file>